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28500" yWindow="0" windowWidth="22580" windowHeight="274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6" i="1"/>
  <c r="E19" i="1"/>
  <c r="B37" i="1"/>
  <c r="B38" i="1"/>
  <c r="E15" i="1"/>
  <c r="H23" i="1"/>
  <c r="G16" i="1"/>
  <c r="G14" i="1"/>
  <c r="G15" i="1"/>
  <c r="B7" i="1"/>
  <c r="G19" i="1"/>
  <c r="H22" i="1"/>
  <c r="H24" i="1"/>
  <c r="B33" i="1"/>
  <c r="B34" i="1"/>
  <c r="B22" i="1"/>
  <c r="K25" i="1"/>
  <c r="I22" i="1"/>
  <c r="I23" i="1"/>
  <c r="I24" i="1"/>
  <c r="C24" i="1"/>
  <c r="C23" i="1"/>
  <c r="C22" i="1"/>
  <c r="D14" i="1"/>
  <c r="D15" i="1"/>
  <c r="D16" i="1"/>
  <c r="D17" i="1"/>
  <c r="D18" i="1"/>
  <c r="D19" i="1"/>
  <c r="C19" i="1"/>
  <c r="B19" i="1"/>
</calcChain>
</file>

<file path=xl/sharedStrings.xml><?xml version="1.0" encoding="utf-8"?>
<sst xmlns="http://schemas.openxmlformats.org/spreadsheetml/2006/main" count="55" uniqueCount="53">
  <si>
    <t>LOT SFT</t>
    <phoneticPr fontId="0" type="noConversion"/>
  </si>
  <si>
    <t>BUILDABLE sqft</t>
  </si>
  <si>
    <t>SALABLE sqft</t>
  </si>
  <si>
    <t>sqft  area</t>
  </si>
  <si>
    <t>outdoor sqft</t>
    <phoneticPr fontId="0" type="noConversion"/>
  </si>
  <si>
    <t>Total sqft</t>
  </si>
  <si>
    <t>SALE PRICE</t>
    <phoneticPr fontId="0" type="noConversion"/>
  </si>
  <si>
    <t>Totals</t>
  </si>
  <si>
    <t>Cap rate projections</t>
  </si>
  <si>
    <t>Long term</t>
  </si>
  <si>
    <t>Short term</t>
  </si>
  <si>
    <t>Total COSTS</t>
  </si>
  <si>
    <t>$/SQFT</t>
    <phoneticPr fontId="0" type="noConversion"/>
  </si>
  <si>
    <t>Gross income:</t>
  </si>
  <si>
    <t>LAND + DEMO</t>
  </si>
  <si>
    <t>Net income</t>
  </si>
  <si>
    <t>25% expense load</t>
  </si>
  <si>
    <t>CONSTRUCTION</t>
    <phoneticPr fontId="0" type="noConversion"/>
  </si>
  <si>
    <t>Yearly NOI</t>
  </si>
  <si>
    <t xml:space="preserve">prevente </t>
    <phoneticPr fontId="0" type="noConversion"/>
  </si>
  <si>
    <t>40% utilisables</t>
    <phoneticPr fontId="0" type="noConversion"/>
  </si>
  <si>
    <t>cap</t>
    <phoneticPr fontId="0" type="noConversion"/>
  </si>
  <si>
    <t>couts a financer</t>
    <phoneticPr fontId="0" type="noConversion"/>
  </si>
  <si>
    <t>All in Costs:</t>
  </si>
  <si>
    <t>Cap Rate:</t>
  </si>
  <si>
    <t>1555 79th Street</t>
  </si>
  <si>
    <t>North Bay Village, FL  33141</t>
  </si>
  <si>
    <t>Amenities</t>
  </si>
  <si>
    <t>HEIGHT</t>
  </si>
  <si>
    <t>240 FT (22 stories)</t>
  </si>
  <si>
    <t>Condo units</t>
  </si>
  <si>
    <t>Retail First floor</t>
  </si>
  <si>
    <t>4 Units</t>
  </si>
  <si>
    <t>Office</t>
  </si>
  <si>
    <t>3 units</t>
  </si>
  <si>
    <t>Retail space</t>
  </si>
  <si>
    <t>Office space</t>
  </si>
  <si>
    <t>Residential</t>
  </si>
  <si>
    <t>Rent inc Monthly</t>
  </si>
  <si>
    <t>Zoning</t>
  </si>
  <si>
    <t>General commercial</t>
  </si>
  <si>
    <t>/55 sq ft</t>
  </si>
  <si>
    <t>/50 sq ft</t>
  </si>
  <si>
    <t>/3 sq ft</t>
  </si>
  <si>
    <t>Square feet Breakdown</t>
  </si>
  <si>
    <t>/300</t>
  </si>
  <si>
    <t>Rental</t>
  </si>
  <si>
    <t>Sale</t>
  </si>
  <si>
    <t>Net profit</t>
  </si>
  <si>
    <t>ROI</t>
  </si>
  <si>
    <t>/450</t>
  </si>
  <si>
    <t xml:space="preserve">/500 </t>
  </si>
  <si>
    <t>129 (avg 916 sq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</si>
</sst>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2" fillId="0" borderId="1" xfId="0" applyFont="1" applyBorder="1"/>
    <xf numFmtId="0" fontId="2" fillId="0" borderId="3" xfId="0" applyFont="1" applyBorder="1"/>
    <xf numFmtId="0" fontId="3" fillId="0" borderId="5" xfId="0" applyFont="1" applyFill="1" applyBorder="1"/>
    <xf numFmtId="0" fontId="4" fillId="0" borderId="0" xfId="0" applyFont="1"/>
    <xf numFmtId="165" fontId="0" fillId="0" borderId="0" xfId="1" applyNumberFormat="1" applyFont="1"/>
    <xf numFmtId="2" fontId="0" fillId="0" borderId="0" xfId="0" applyNumberFormat="1"/>
    <xf numFmtId="166" fontId="0" fillId="0" borderId="0" xfId="2" applyNumberFormat="1" applyFont="1"/>
    <xf numFmtId="166" fontId="5" fillId="0" borderId="0" xfId="0" applyNumberFormat="1" applyFont="1"/>
    <xf numFmtId="0" fontId="0" fillId="0" borderId="6" xfId="0" applyBorder="1"/>
    <xf numFmtId="165" fontId="0" fillId="0" borderId="6" xfId="1" applyNumberFormat="1" applyFont="1" applyBorder="1"/>
    <xf numFmtId="166" fontId="5" fillId="0" borderId="6" xfId="0" applyNumberFormat="1" applyFont="1" applyBorder="1"/>
    <xf numFmtId="166" fontId="0" fillId="0" borderId="6" xfId="2" applyNumberFormat="1" applyFont="1" applyBorder="1"/>
    <xf numFmtId="0" fontId="6" fillId="0" borderId="0" xfId="0" applyFont="1"/>
    <xf numFmtId="44" fontId="0" fillId="0" borderId="0" xfId="2" applyFont="1"/>
    <xf numFmtId="0" fontId="2" fillId="0" borderId="7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1" xfId="0" applyFont="1" applyBorder="1"/>
    <xf numFmtId="166" fontId="0" fillId="0" borderId="7" xfId="2" applyNumberFormat="1" applyFont="1" applyBorder="1"/>
    <xf numFmtId="44" fontId="0" fillId="0" borderId="7" xfId="2" applyNumberFormat="1" applyFont="1" applyBorder="1"/>
    <xf numFmtId="0" fontId="0" fillId="0" borderId="2" xfId="0" applyBorder="1"/>
    <xf numFmtId="166" fontId="0" fillId="0" borderId="0" xfId="2" applyNumberFormat="1" applyFont="1" applyBorder="1"/>
    <xf numFmtId="166" fontId="0" fillId="0" borderId="4" xfId="2" applyNumberFormat="1" applyFont="1" applyBorder="1"/>
    <xf numFmtId="0" fontId="2" fillId="0" borderId="0" xfId="0" applyFont="1" applyBorder="1"/>
    <xf numFmtId="0" fontId="3" fillId="0" borderId="3" xfId="0" applyFont="1" applyBorder="1"/>
    <xf numFmtId="44" fontId="0" fillId="0" borderId="0" xfId="2" applyNumberFormat="1" applyFont="1" applyBorder="1"/>
    <xf numFmtId="0" fontId="0" fillId="0" borderId="4" xfId="0" applyBorder="1"/>
    <xf numFmtId="0" fontId="3" fillId="0" borderId="8" xfId="0" applyFont="1" applyBorder="1"/>
    <xf numFmtId="44" fontId="0" fillId="0" borderId="6" xfId="2" applyNumberFormat="1" applyFont="1" applyBorder="1"/>
    <xf numFmtId="0" fontId="0" fillId="0" borderId="9" xfId="0" applyBorder="1"/>
    <xf numFmtId="0" fontId="2" fillId="0" borderId="8" xfId="0" applyFont="1" applyBorder="1"/>
    <xf numFmtId="166" fontId="0" fillId="0" borderId="9" xfId="2" applyNumberFormat="1" applyFont="1" applyBorder="1"/>
    <xf numFmtId="167" fontId="0" fillId="0" borderId="9" xfId="0" applyNumberFormat="1" applyBorder="1"/>
    <xf numFmtId="0" fontId="2" fillId="0" borderId="0" xfId="0" applyFont="1"/>
    <xf numFmtId="0" fontId="0" fillId="0" borderId="0" xfId="0" applyBorder="1"/>
    <xf numFmtId="3" fontId="0" fillId="0" borderId="0" xfId="0" applyNumberFormat="1" applyBorder="1"/>
    <xf numFmtId="166" fontId="2" fillId="0" borderId="2" xfId="2" applyNumberFormat="1" applyFont="1" applyBorder="1"/>
    <xf numFmtId="3" fontId="3" fillId="0" borderId="0" xfId="0" applyNumberFormat="1" applyFont="1" applyBorder="1"/>
    <xf numFmtId="166" fontId="4" fillId="0" borderId="0" xfId="2" applyNumberFormat="1" applyFont="1" applyBorder="1"/>
    <xf numFmtId="44" fontId="0" fillId="0" borderId="0" xfId="0" applyNumberFormat="1"/>
    <xf numFmtId="44" fontId="0" fillId="0" borderId="0" xfId="0" applyNumberFormat="1" applyBorder="1"/>
    <xf numFmtId="9" fontId="0" fillId="0" borderId="0" xfId="3" applyFont="1" applyBorder="1"/>
    <xf numFmtId="3" fontId="0" fillId="0" borderId="0" xfId="0" applyNumberFormat="1" applyFont="1" applyBorder="1"/>
    <xf numFmtId="0" fontId="2" fillId="0" borderId="10" xfId="0" applyFont="1" applyBorder="1"/>
    <xf numFmtId="3" fontId="0" fillId="0" borderId="11" xfId="0" applyNumberFormat="1" applyFont="1" applyBorder="1"/>
    <xf numFmtId="0" fontId="2" fillId="0" borderId="12" xfId="0" applyFont="1" applyBorder="1"/>
    <xf numFmtId="3" fontId="0" fillId="0" borderId="13" xfId="0" applyNumberFormat="1" applyFont="1" applyBorder="1"/>
    <xf numFmtId="3" fontId="0" fillId="0" borderId="13" xfId="0" applyNumberFormat="1" applyFont="1" applyBorder="1" applyAlignment="1">
      <alignment horizontal="right"/>
    </xf>
    <xf numFmtId="0" fontId="2" fillId="0" borderId="14" xfId="0" applyFont="1" applyBorder="1"/>
    <xf numFmtId="3" fontId="0" fillId="0" borderId="15" xfId="0" applyNumberFormat="1" applyFont="1" applyBorder="1" applyAlignment="1">
      <alignment horizontal="right"/>
    </xf>
    <xf numFmtId="10" fontId="2" fillId="0" borderId="9" xfId="3" applyNumberFormat="1" applyFont="1" applyBorder="1"/>
    <xf numFmtId="164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2" fillId="0" borderId="2" xfId="3" applyNumberFormat="1" applyFont="1" applyBorder="1"/>
    <xf numFmtId="9" fontId="2" fillId="0" borderId="9" xfId="3" applyFont="1" applyBorder="1"/>
  </cellXfs>
  <cellStyles count="20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12" sqref="A12"/>
    </sheetView>
  </sheetViews>
  <sheetFormatPr baseColWidth="10" defaultRowHeight="15" x14ac:dyDescent="0"/>
  <cols>
    <col min="1" max="1" width="58.33203125" bestFit="1" customWidth="1"/>
    <col min="2" max="2" width="36.6640625" bestFit="1" customWidth="1"/>
    <col min="3" max="3" width="15.5" style="3" customWidth="1"/>
    <col min="4" max="4" width="13.33203125" style="3" bestFit="1" customWidth="1"/>
    <col min="5" max="5" width="18.33203125" bestFit="1" customWidth="1"/>
    <col min="6" max="6" width="18.33203125" customWidth="1"/>
    <col min="7" max="7" width="17.6640625" customWidth="1"/>
    <col min="8" max="8" width="15" customWidth="1"/>
    <col min="9" max="9" width="19.33203125" style="4" bestFit="1" customWidth="1"/>
    <col min="10" max="11" width="9.1640625" bestFit="1" customWidth="1"/>
    <col min="12" max="12" width="12.5" bestFit="1" customWidth="1"/>
  </cols>
  <sheetData>
    <row r="1" spans="1:9" ht="18">
      <c r="A1" s="1" t="s">
        <v>25</v>
      </c>
      <c r="B1" s="2" t="s">
        <v>39</v>
      </c>
    </row>
    <row r="2" spans="1:9">
      <c r="A2" s="38" t="s">
        <v>26</v>
      </c>
      <c r="B2" s="5" t="s">
        <v>40</v>
      </c>
    </row>
    <row r="4" spans="1:9">
      <c r="B4" s="4"/>
    </row>
    <row r="5" spans="1:9">
      <c r="A5" s="48" t="s">
        <v>0</v>
      </c>
      <c r="B5" s="49">
        <v>83700</v>
      </c>
    </row>
    <row r="6" spans="1:9">
      <c r="A6" s="50" t="s">
        <v>1</v>
      </c>
      <c r="B6" s="51">
        <v>158748</v>
      </c>
    </row>
    <row r="7" spans="1:9">
      <c r="A7" s="50" t="s">
        <v>2</v>
      </c>
      <c r="B7" s="51">
        <f>158748-B17</f>
        <v>147232</v>
      </c>
    </row>
    <row r="8" spans="1:9">
      <c r="A8" s="50" t="s">
        <v>28</v>
      </c>
      <c r="B8" s="52" t="s">
        <v>29</v>
      </c>
    </row>
    <row r="9" spans="1:9">
      <c r="A9" s="50" t="s">
        <v>30</v>
      </c>
      <c r="B9" s="52" t="s">
        <v>52</v>
      </c>
    </row>
    <row r="10" spans="1:9">
      <c r="A10" s="50" t="s">
        <v>31</v>
      </c>
      <c r="B10" s="52" t="s">
        <v>32</v>
      </c>
    </row>
    <row r="11" spans="1:9">
      <c r="A11" s="53" t="s">
        <v>33</v>
      </c>
      <c r="B11" s="54" t="s">
        <v>34</v>
      </c>
    </row>
    <row r="12" spans="1:9">
      <c r="A12" s="28"/>
      <c r="B12" s="47"/>
    </row>
    <row r="13" spans="1:9" s="9" customFormat="1" ht="18">
      <c r="A13" s="8" t="s">
        <v>44</v>
      </c>
      <c r="B13" s="56" t="s">
        <v>3</v>
      </c>
      <c r="C13" s="56" t="s">
        <v>4</v>
      </c>
      <c r="D13" s="56" t="s">
        <v>5</v>
      </c>
      <c r="E13" s="57" t="s">
        <v>6</v>
      </c>
      <c r="F13" s="57"/>
      <c r="G13" s="58" t="s">
        <v>38</v>
      </c>
      <c r="H13"/>
      <c r="I13"/>
    </row>
    <row r="14" spans="1:9">
      <c r="A14" t="s">
        <v>35</v>
      </c>
      <c r="B14" s="10">
        <v>20970</v>
      </c>
      <c r="C14" s="10">
        <v>0</v>
      </c>
      <c r="D14" s="10">
        <f t="shared" ref="D14:D18" si="0">B14+C14</f>
        <v>20970</v>
      </c>
      <c r="E14" s="12">
        <f>(B14*500)</f>
        <v>10485000</v>
      </c>
      <c r="F14" s="12" t="s">
        <v>51</v>
      </c>
      <c r="G14" s="12">
        <f>(B14*55)/12</f>
        <v>96112.5</v>
      </c>
      <c r="H14" t="s">
        <v>41</v>
      </c>
      <c r="I14"/>
    </row>
    <row r="15" spans="1:9">
      <c r="A15" t="s">
        <v>36</v>
      </c>
      <c r="B15" s="10">
        <v>8040</v>
      </c>
      <c r="C15" s="10">
        <v>0</v>
      </c>
      <c r="D15" s="10">
        <f t="shared" si="0"/>
        <v>8040</v>
      </c>
      <c r="E15" s="12">
        <f>(B15*300)</f>
        <v>2412000</v>
      </c>
      <c r="F15" s="12" t="s">
        <v>45</v>
      </c>
      <c r="G15" s="12">
        <f>(B15*50)/12</f>
        <v>33500</v>
      </c>
      <c r="H15" t="s">
        <v>42</v>
      </c>
      <c r="I15"/>
    </row>
    <row r="16" spans="1:9">
      <c r="A16" t="s">
        <v>37</v>
      </c>
      <c r="B16" s="10">
        <v>118222</v>
      </c>
      <c r="C16" s="10">
        <v>0</v>
      </c>
      <c r="D16" s="10">
        <f t="shared" si="0"/>
        <v>118222</v>
      </c>
      <c r="E16" s="12">
        <f>(B16*450)</f>
        <v>53199900</v>
      </c>
      <c r="F16" s="12" t="s">
        <v>50</v>
      </c>
      <c r="G16" s="12">
        <f>(B16*3)</f>
        <v>354666</v>
      </c>
      <c r="H16" t="s">
        <v>43</v>
      </c>
      <c r="I16"/>
    </row>
    <row r="17" spans="1:11">
      <c r="A17" t="s">
        <v>27</v>
      </c>
      <c r="B17" s="10">
        <v>11516</v>
      </c>
      <c r="C17" s="10">
        <v>0</v>
      </c>
      <c r="D17" s="10">
        <f t="shared" si="0"/>
        <v>11516</v>
      </c>
      <c r="E17" s="13">
        <v>0</v>
      </c>
      <c r="F17" s="13"/>
      <c r="G17" s="12">
        <v>0</v>
      </c>
      <c r="I17"/>
    </row>
    <row r="18" spans="1:11" ht="16" thickBot="1">
      <c r="A18" s="14"/>
      <c r="B18" s="15">
        <v>0</v>
      </c>
      <c r="C18" s="15">
        <v>0</v>
      </c>
      <c r="D18" s="15">
        <f t="shared" si="0"/>
        <v>0</v>
      </c>
      <c r="E18" s="16">
        <v>0</v>
      </c>
      <c r="F18" s="16"/>
      <c r="G18" s="17">
        <v>0</v>
      </c>
      <c r="I18"/>
    </row>
    <row r="19" spans="1:11">
      <c r="A19" s="18" t="s">
        <v>7</v>
      </c>
      <c r="B19" s="10">
        <f t="shared" ref="B19:G19" si="1">SUM(B14:B18)</f>
        <v>158748</v>
      </c>
      <c r="C19" s="10">
        <f t="shared" si="1"/>
        <v>0</v>
      </c>
      <c r="D19" s="10">
        <f t="shared" si="1"/>
        <v>158748</v>
      </c>
      <c r="E19" s="19">
        <f t="shared" si="1"/>
        <v>66096900</v>
      </c>
      <c r="F19" s="19"/>
      <c r="G19" s="12">
        <f t="shared" si="1"/>
        <v>484278.5</v>
      </c>
      <c r="I19"/>
    </row>
    <row r="20" spans="1:11" ht="16" thickBot="1">
      <c r="B20" s="4"/>
      <c r="C20" s="10"/>
      <c r="D20" s="10"/>
      <c r="G20" s="11"/>
      <c r="J20" s="4"/>
    </row>
    <row r="21" spans="1:11" ht="16" thickBot="1">
      <c r="B21" s="4"/>
      <c r="G21" s="6" t="s">
        <v>8</v>
      </c>
      <c r="H21" s="20" t="s">
        <v>9</v>
      </c>
      <c r="I21" s="21" t="s">
        <v>10</v>
      </c>
    </row>
    <row r="22" spans="1:11" ht="18">
      <c r="A22" s="22" t="s">
        <v>11</v>
      </c>
      <c r="B22" s="23">
        <f>SUM(B23+B24)</f>
        <v>55420000</v>
      </c>
      <c r="C22" s="24">
        <f>B22/B7</f>
        <v>376.41273636166051</v>
      </c>
      <c r="D22" s="25" t="s">
        <v>12</v>
      </c>
      <c r="G22" s="7" t="s">
        <v>13</v>
      </c>
      <c r="H22" s="26">
        <f>G19</f>
        <v>484278.5</v>
      </c>
      <c r="I22" s="27">
        <f>H19</f>
        <v>0</v>
      </c>
      <c r="J22" s="28"/>
      <c r="K22" s="26"/>
    </row>
    <row r="23" spans="1:11" ht="18">
      <c r="A23" s="29" t="s">
        <v>14</v>
      </c>
      <c r="B23" s="26">
        <v>20000000</v>
      </c>
      <c r="C23" s="30">
        <f>B23/B5</f>
        <v>238.94862604540023</v>
      </c>
      <c r="D23" s="31" t="s">
        <v>12</v>
      </c>
      <c r="G23" s="7" t="s">
        <v>15</v>
      </c>
      <c r="H23" s="30">
        <f>H22*75%</f>
        <v>363208.875</v>
      </c>
      <c r="I23" s="27">
        <f>I22*75%</f>
        <v>0</v>
      </c>
      <c r="J23" s="28" t="s">
        <v>16</v>
      </c>
      <c r="K23" s="26"/>
    </row>
    <row r="24" spans="1:11" ht="19" thickBot="1">
      <c r="A24" s="32" t="s">
        <v>17</v>
      </c>
      <c r="B24" s="17">
        <v>35420000</v>
      </c>
      <c r="C24" s="33">
        <f>B24/B6</f>
        <v>223.12092120845617</v>
      </c>
      <c r="D24" s="34" t="s">
        <v>12</v>
      </c>
      <c r="G24" s="35" t="s">
        <v>18</v>
      </c>
      <c r="H24" s="17">
        <f>H23*12</f>
        <v>4358506.5</v>
      </c>
      <c r="I24" s="36">
        <f>I23*12</f>
        <v>0</v>
      </c>
      <c r="J24" s="28"/>
      <c r="K24" s="26"/>
    </row>
    <row r="25" spans="1:11" ht="16" hidden="1" thickBot="1">
      <c r="A25" t="s">
        <v>19</v>
      </c>
      <c r="B25" t="s">
        <v>20</v>
      </c>
      <c r="I25" s="4">
        <v>4492000</v>
      </c>
      <c r="J25" s="35" t="s">
        <v>21</v>
      </c>
      <c r="K25" s="37">
        <f>K24/B22</f>
        <v>0</v>
      </c>
    </row>
    <row r="26" spans="1:11" hidden="1">
      <c r="A26" t="s">
        <v>22</v>
      </c>
      <c r="I26" s="4">
        <v>4000000</v>
      </c>
    </row>
    <row r="28" spans="1:11">
      <c r="A28" s="28"/>
      <c r="B28" s="39"/>
    </row>
    <row r="29" spans="1:11">
      <c r="A29" s="39"/>
      <c r="B29" s="45"/>
    </row>
    <row r="30" spans="1:11">
      <c r="A30" s="39"/>
      <c r="B30" s="46"/>
    </row>
    <row r="31" spans="1:11">
      <c r="A31" s="39"/>
      <c r="B31" s="39"/>
    </row>
    <row r="32" spans="1:11" ht="16" thickBot="1">
      <c r="A32" t="s">
        <v>46</v>
      </c>
      <c r="H32" s="39"/>
      <c r="I32" s="40"/>
      <c r="J32" s="39"/>
      <c r="K32" s="39"/>
    </row>
    <row r="33" spans="1:11" ht="18">
      <c r="A33" s="6" t="s">
        <v>23</v>
      </c>
      <c r="B33" s="41">
        <f>SUM(B23+B24)</f>
        <v>55420000</v>
      </c>
      <c r="H33" s="39"/>
      <c r="I33" s="42"/>
      <c r="J33" s="39"/>
      <c r="K33" s="39"/>
    </row>
    <row r="34" spans="1:11" ht="19" thickBot="1">
      <c r="A34" s="35" t="s">
        <v>24</v>
      </c>
      <c r="B34" s="55">
        <f>H24/B33</f>
        <v>7.864501082641645E-2</v>
      </c>
      <c r="H34" s="39"/>
      <c r="I34" s="43"/>
      <c r="J34" s="39"/>
      <c r="K34" s="39"/>
    </row>
    <row r="35" spans="1:11">
      <c r="H35" s="39"/>
      <c r="I35" s="40"/>
      <c r="J35" s="39"/>
      <c r="K35" s="39"/>
    </row>
    <row r="36" spans="1:11" ht="16" thickBot="1">
      <c r="A36" t="s">
        <v>47</v>
      </c>
      <c r="B36" s="44"/>
      <c r="H36" s="39"/>
      <c r="I36" s="40"/>
      <c r="J36" s="39"/>
      <c r="K36" s="39"/>
    </row>
    <row r="37" spans="1:11">
      <c r="A37" s="6" t="s">
        <v>48</v>
      </c>
      <c r="B37" s="59">
        <f>E19-B22</f>
        <v>10676900</v>
      </c>
      <c r="H37" s="39"/>
      <c r="I37" s="40"/>
      <c r="J37" s="39"/>
      <c r="K37" s="39"/>
    </row>
    <row r="38" spans="1:11" ht="16" thickBot="1">
      <c r="A38" s="35" t="s">
        <v>49</v>
      </c>
      <c r="B38" s="60">
        <f>B37/B33</f>
        <v>0.19265427643450017</v>
      </c>
      <c r="H38" s="39"/>
      <c r="I38" s="40"/>
      <c r="J38" s="39"/>
      <c r="K38" s="39"/>
    </row>
    <row r="39" spans="1:11">
      <c r="H39" s="39"/>
      <c r="I39" s="40"/>
      <c r="J39" s="39"/>
      <c r="K39" s="39"/>
    </row>
    <row r="40" spans="1:11">
      <c r="H40" s="39"/>
      <c r="I40" s="40"/>
      <c r="J40" s="39"/>
      <c r="K40" s="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DAVALOS</dc:creator>
  <cp:lastModifiedBy>MICHAEL DAVALOS</cp:lastModifiedBy>
  <dcterms:created xsi:type="dcterms:W3CDTF">2016-04-12T13:58:28Z</dcterms:created>
  <dcterms:modified xsi:type="dcterms:W3CDTF">2016-04-16T13:46:56Z</dcterms:modified>
</cp:coreProperties>
</file>