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7200" yWindow="1740" windowWidth="42820" windowHeight="24500" tabRatio="500"/>
  </bookViews>
  <sheets>
    <sheet name="deal breakdown" sheetId="1" r:id="rId1"/>
    <sheet name="Harding comp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B27" i="1"/>
  <c r="I18" i="1"/>
  <c r="I19" i="1"/>
  <c r="I20" i="1"/>
  <c r="H15" i="1"/>
  <c r="B26" i="1"/>
  <c r="H20" i="1"/>
  <c r="H19" i="1"/>
  <c r="H18" i="1"/>
  <c r="B25" i="1"/>
  <c r="C18" i="1"/>
  <c r="C19" i="1"/>
  <c r="C20" i="1"/>
  <c r="G15" i="1"/>
  <c r="F15" i="1"/>
  <c r="E15" i="1"/>
  <c r="D9" i="1"/>
  <c r="D10" i="1"/>
  <c r="D11" i="1"/>
  <c r="D12" i="1"/>
  <c r="D13" i="1"/>
  <c r="D14" i="1"/>
  <c r="D15" i="1"/>
  <c r="C15" i="1"/>
  <c r="B15" i="1"/>
  <c r="K21" i="1"/>
  <c r="B6" i="1"/>
</calcChain>
</file>

<file path=xl/sharedStrings.xml><?xml version="1.0" encoding="utf-8"?>
<sst xmlns="http://schemas.openxmlformats.org/spreadsheetml/2006/main" count="110" uniqueCount="79">
  <si>
    <t>LOT SFT</t>
    <phoneticPr fontId="0" type="noConversion"/>
  </si>
  <si>
    <t>outdoor sqft</t>
    <phoneticPr fontId="0" type="noConversion"/>
  </si>
  <si>
    <t>parking</t>
    <phoneticPr fontId="0" type="noConversion"/>
  </si>
  <si>
    <t>SALE PRICE</t>
    <phoneticPr fontId="0" type="noConversion"/>
  </si>
  <si>
    <t>$/SQFT</t>
    <phoneticPr fontId="0" type="noConversion"/>
  </si>
  <si>
    <t>CONSTRUCTION</t>
    <phoneticPr fontId="0" type="noConversion"/>
  </si>
  <si>
    <t>cap</t>
    <phoneticPr fontId="0" type="noConversion"/>
  </si>
  <si>
    <t xml:space="preserve">prevente </t>
    <phoneticPr fontId="0" type="noConversion"/>
  </si>
  <si>
    <t>40% utilisables</t>
    <phoneticPr fontId="0" type="noConversion"/>
  </si>
  <si>
    <t>couts a financer</t>
    <phoneticPr fontId="0" type="noConversion"/>
  </si>
  <si>
    <t>Total sqft</t>
  </si>
  <si>
    <t>25% expense load</t>
  </si>
  <si>
    <t>Totals</t>
  </si>
  <si>
    <t>Unit breakdown</t>
  </si>
  <si>
    <t>Total Sell out value</t>
  </si>
  <si>
    <t>Gross income:</t>
  </si>
  <si>
    <t>Net income</t>
  </si>
  <si>
    <t>Yearly NOI</t>
  </si>
  <si>
    <t>Cap rate as rental long term</t>
  </si>
  <si>
    <t>Rent inc long term</t>
  </si>
  <si>
    <t>Rent inc short term</t>
  </si>
  <si>
    <t>Cap rate as rental short term</t>
  </si>
  <si>
    <t>7945 Harding Avenue</t>
  </si>
  <si>
    <t>sqft living area</t>
  </si>
  <si>
    <t xml:space="preserve">Plans for six 2 bedroom 2 bathroom extended stay style building.  </t>
  </si>
  <si>
    <t>Nobe Extended stay</t>
  </si>
  <si>
    <t>BUILDABLE sqft</t>
  </si>
  <si>
    <t>SALABLE sqft</t>
  </si>
  <si>
    <t>Miami Beach FL  33141</t>
  </si>
  <si>
    <t>Cap rate projections</t>
  </si>
  <si>
    <t>Long term</t>
  </si>
  <si>
    <t>Short term</t>
  </si>
  <si>
    <t>Total COSTS</t>
  </si>
  <si>
    <t>PROJECTIONS</t>
  </si>
  <si>
    <t>67% ROI</t>
  </si>
  <si>
    <t>Last Sale Date</t>
  </si>
  <si>
    <t>Last Sale Price</t>
  </si>
  <si>
    <t>Price/ SF LAND</t>
  </si>
  <si>
    <t>Property Address Line 1</t>
  </si>
  <si>
    <t>Eff Year Built</t>
  </si>
  <si>
    <t>Stories</t>
  </si>
  <si>
    <t>Units</t>
  </si>
  <si>
    <t>Total Liv Area (sf)</t>
  </si>
  <si>
    <t>Total Lot Size in SF</t>
  </si>
  <si>
    <t>Zoning</t>
  </si>
  <si>
    <t>Owner Name 1</t>
  </si>
  <si>
    <t>Owner Address 1</t>
  </si>
  <si>
    <t>Owner Post Code</t>
  </si>
  <si>
    <t>Owner City</t>
  </si>
  <si>
    <t>Owner State</t>
  </si>
  <si>
    <t>Sale Grantor</t>
  </si>
  <si>
    <t>8021 HARDING AVE</t>
  </si>
  <si>
    <t>land</t>
  </si>
  <si>
    <t>HARDING EXCALIBUR LLC</t>
  </si>
  <si>
    <t>1444 BISCAYNE BLVD STE 306</t>
  </si>
  <si>
    <t>33132-1423</t>
  </si>
  <si>
    <t>MIAMI</t>
  </si>
  <si>
    <t>FL</t>
  </si>
  <si>
    <t>SEA MOON INC</t>
  </si>
  <si>
    <t>8035 HARDING AVE</t>
  </si>
  <si>
    <t>8017 HARDING AVE</t>
  </si>
  <si>
    <t>8011 HARDING AVE</t>
  </si>
  <si>
    <t>8320 HARDING AVE</t>
  </si>
  <si>
    <t>HARDING 83 LLC</t>
  </si>
  <si>
    <t>1680 MERIDIAN AVE STE 102</t>
  </si>
  <si>
    <t>33139-2704</t>
  </si>
  <si>
    <t>MIAMI BEACH</t>
  </si>
  <si>
    <t>DECORON REALTIES INC</t>
  </si>
  <si>
    <t>7600 HARDING AVE</t>
  </si>
  <si>
    <t>MUSEUM WALK APARTMENTS LLC</t>
  </si>
  <si>
    <t>DYNAMIC GM LLC</t>
  </si>
  <si>
    <t>8040 HARDING AVE</t>
  </si>
  <si>
    <t>CAURUS LLC</t>
  </si>
  <si>
    <t>33141-1629</t>
  </si>
  <si>
    <t>RIV GROUP LLC</t>
  </si>
  <si>
    <t>8505 Harding Ave</t>
  </si>
  <si>
    <t>8505 Harding Avenue LLC</t>
  </si>
  <si>
    <t xml:space="preserve">8143 Harding Avenue 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</si>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</sst>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i/>
      <sz val="12"/>
      <color theme="1"/>
      <name val="Calibri"/>
      <scheme val="minor"/>
    </font>
    <font>
      <sz val="14"/>
      <color theme="1"/>
      <name val="Calibri"/>
      <scheme val="minor"/>
    </font>
    <font>
      <sz val="12"/>
      <color rgb="FF0061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39997558519241921"/>
        <bgColor indexed="65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0" fontId="5" fillId="0" borderId="0" xfId="0" applyFont="1"/>
    <xf numFmtId="166" fontId="0" fillId="0" borderId="0" xfId="1" applyNumberFormat="1" applyFont="1"/>
    <xf numFmtId="167" fontId="0" fillId="0" borderId="0" xfId="2" applyNumberFormat="1" applyFont="1"/>
    <xf numFmtId="165" fontId="0" fillId="0" borderId="8" xfId="0" applyNumberFormat="1" applyBorder="1"/>
    <xf numFmtId="167" fontId="0" fillId="0" borderId="5" xfId="2" applyNumberFormat="1" applyFont="1" applyBorder="1"/>
    <xf numFmtId="167" fontId="0" fillId="0" borderId="2" xfId="2" applyNumberFormat="1" applyFont="1" applyBorder="1"/>
    <xf numFmtId="167" fontId="0" fillId="0" borderId="0" xfId="2" applyNumberFormat="1" applyFont="1" applyBorder="1"/>
    <xf numFmtId="167" fontId="0" fillId="0" borderId="7" xfId="2" applyNumberFormat="1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167" fontId="11" fillId="0" borderId="0" xfId="0" applyNumberFormat="1" applyFont="1"/>
    <xf numFmtId="44" fontId="0" fillId="0" borderId="0" xfId="2" applyFont="1"/>
    <xf numFmtId="0" fontId="0" fillId="0" borderId="7" xfId="0" applyBorder="1"/>
    <xf numFmtId="166" fontId="0" fillId="0" borderId="7" xfId="1" applyNumberFormat="1" applyFont="1" applyBorder="1"/>
    <xf numFmtId="2" fontId="0" fillId="0" borderId="7" xfId="0" applyNumberFormat="1" applyBorder="1"/>
    <xf numFmtId="167" fontId="11" fillId="0" borderId="7" xfId="0" applyNumberFormat="1" applyFont="1" applyBorder="1"/>
    <xf numFmtId="0" fontId="3" fillId="0" borderId="0" xfId="0" applyFont="1" applyBorder="1"/>
    <xf numFmtId="0" fontId="0" fillId="0" borderId="0" xfId="0" applyBorder="1"/>
    <xf numFmtId="3" fontId="0" fillId="0" borderId="0" xfId="0" applyNumberFormat="1" applyBorder="1"/>
    <xf numFmtId="3" fontId="4" fillId="0" borderId="0" xfId="0" applyNumberFormat="1" applyFont="1" applyBorder="1"/>
    <xf numFmtId="167" fontId="6" fillId="0" borderId="0" xfId="2" applyNumberFormat="1" applyFont="1" applyBorder="1"/>
    <xf numFmtId="44" fontId="0" fillId="0" borderId="7" xfId="2" applyNumberFormat="1" applyFont="1" applyBorder="1"/>
    <xf numFmtId="44" fontId="0" fillId="0" borderId="0" xfId="2" applyNumberFormat="1" applyFont="1" applyBorder="1"/>
    <xf numFmtId="44" fontId="0" fillId="0" borderId="2" xfId="2" applyNumberFormat="1" applyFont="1" applyBorder="1"/>
    <xf numFmtId="0" fontId="3" fillId="0" borderId="0" xfId="0" applyFont="1"/>
    <xf numFmtId="0" fontId="6" fillId="0" borderId="0" xfId="0" applyFont="1"/>
    <xf numFmtId="3" fontId="0" fillId="0" borderId="3" xfId="0" applyNumberFormat="1" applyFont="1" applyBorder="1"/>
    <xf numFmtId="3" fontId="0" fillId="0" borderId="5" xfId="0" applyNumberFormat="1" applyFont="1" applyBorder="1"/>
    <xf numFmtId="0" fontId="4" fillId="0" borderId="9" xfId="0" applyFont="1" applyFill="1" applyBorder="1"/>
    <xf numFmtId="164" fontId="4" fillId="0" borderId="9" xfId="0" applyNumberFormat="1" applyFont="1" applyBorder="1"/>
    <xf numFmtId="0" fontId="4" fillId="0" borderId="9" xfId="0" applyFont="1" applyBorder="1"/>
    <xf numFmtId="3" fontId="4" fillId="0" borderId="9" xfId="0" applyNumberFormat="1" applyFont="1" applyBorder="1"/>
    <xf numFmtId="3" fontId="3" fillId="0" borderId="0" xfId="0" applyNumberFormat="1" applyFont="1"/>
    <xf numFmtId="0" fontId="0" fillId="0" borderId="1" xfId="0" applyBorder="1"/>
    <xf numFmtId="167" fontId="0" fillId="0" borderId="8" xfId="2" applyNumberFormat="1" applyFont="1" applyBorder="1"/>
    <xf numFmtId="0" fontId="3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44" fontId="0" fillId="0" borderId="3" xfId="0" applyNumberFormat="1" applyBorder="1"/>
    <xf numFmtId="0" fontId="0" fillId="0" borderId="4" xfId="0" applyBorder="1"/>
    <xf numFmtId="10" fontId="0" fillId="0" borderId="5" xfId="3" applyNumberFormat="1" applyFont="1" applyBorder="1"/>
    <xf numFmtId="0" fontId="0" fillId="0" borderId="6" xfId="0" applyBorder="1"/>
    <xf numFmtId="10" fontId="0" fillId="0" borderId="8" xfId="3" applyNumberFormat="1" applyFont="1" applyBorder="1"/>
    <xf numFmtId="0" fontId="4" fillId="0" borderId="0" xfId="0" applyFont="1" applyAlignment="1">
      <alignment wrapText="1"/>
    </xf>
    <xf numFmtId="14" fontId="0" fillId="0" borderId="0" xfId="0" applyNumberFormat="1"/>
    <xf numFmtId="167" fontId="7" fillId="2" borderId="0" xfId="4" applyNumberFormat="1"/>
    <xf numFmtId="166" fontId="8" fillId="3" borderId="0" xfId="5" applyNumberFormat="1"/>
    <xf numFmtId="0" fontId="7" fillId="2" borderId="0" xfId="4"/>
  </cellXfs>
  <cellStyles count="24">
    <cellStyle name="60% - Accent3" xfId="5" builtinId="40"/>
    <cellStyle name="Comma" xfId="1" builtinId="3"/>
    <cellStyle name="Currency" xfId="2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Good" xfId="4" builtinId="26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A19" sqref="A19"/>
    </sheetView>
  </sheetViews>
  <sheetFormatPr baseColWidth="10" defaultRowHeight="15" x14ac:dyDescent="0"/>
  <cols>
    <col min="1" max="1" width="58.33203125" bestFit="1" customWidth="1"/>
    <col min="2" max="2" width="36.6640625" bestFit="1" customWidth="1"/>
    <col min="3" max="3" width="15.5" style="2" customWidth="1"/>
    <col min="4" max="4" width="13.33203125" style="2" bestFit="1" customWidth="1"/>
    <col min="5" max="5" width="10.33203125" style="2" bestFit="1" customWidth="1"/>
    <col min="6" max="6" width="18.33203125" bestFit="1" customWidth="1"/>
    <col min="7" max="7" width="19" bestFit="1" customWidth="1"/>
    <col min="8" max="8" width="19.83203125" bestFit="1" customWidth="1"/>
    <col min="9" max="9" width="19.33203125" style="1" bestFit="1" customWidth="1"/>
    <col min="10" max="11" width="9.1640625" bestFit="1" customWidth="1"/>
    <col min="12" max="12" width="12.5" bestFit="1" customWidth="1"/>
  </cols>
  <sheetData>
    <row r="1" spans="1:10" ht="18">
      <c r="A1" s="4" t="s">
        <v>25</v>
      </c>
      <c r="B1" s="5" t="s">
        <v>22</v>
      </c>
    </row>
    <row r="2" spans="1:10">
      <c r="B2" s="45" t="s">
        <v>28</v>
      </c>
    </row>
    <row r="3" spans="1:10">
      <c r="B3" t="s">
        <v>24</v>
      </c>
    </row>
    <row r="4" spans="1:10" ht="16" thickBot="1">
      <c r="B4" s="1"/>
    </row>
    <row r="5" spans="1:10">
      <c r="A5" s="9" t="s">
        <v>0</v>
      </c>
      <c r="B5" s="39">
        <v>5500</v>
      </c>
    </row>
    <row r="6" spans="1:10">
      <c r="A6" s="10" t="s">
        <v>26</v>
      </c>
      <c r="B6" s="40">
        <f>B5*1.25</f>
        <v>6875</v>
      </c>
    </row>
    <row r="7" spans="1:10">
      <c r="A7" s="10" t="s">
        <v>27</v>
      </c>
      <c r="B7" s="40">
        <v>6875</v>
      </c>
    </row>
    <row r="8" spans="1:10" s="38" customFormat="1" ht="18">
      <c r="A8" s="41" t="s">
        <v>13</v>
      </c>
      <c r="B8" s="42" t="s">
        <v>23</v>
      </c>
      <c r="C8" s="42" t="s">
        <v>1</v>
      </c>
      <c r="D8" s="42" t="s">
        <v>10</v>
      </c>
      <c r="E8" s="43" t="s">
        <v>2</v>
      </c>
      <c r="F8" s="44" t="s">
        <v>3</v>
      </c>
      <c r="G8" s="43" t="s">
        <v>19</v>
      </c>
      <c r="H8" s="43" t="s">
        <v>20</v>
      </c>
    </row>
    <row r="9" spans="1:10">
      <c r="A9">
        <v>1</v>
      </c>
      <c r="B9" s="13">
        <v>1100</v>
      </c>
      <c r="C9" s="13">
        <v>200</v>
      </c>
      <c r="D9" s="13">
        <f t="shared" ref="D9:D10" si="0">B9+C9</f>
        <v>1300</v>
      </c>
      <c r="E9" s="3">
        <v>1.5</v>
      </c>
      <c r="F9" s="14">
        <v>750000</v>
      </c>
      <c r="G9" s="14">
        <v>2500</v>
      </c>
      <c r="H9" s="14">
        <v>4000</v>
      </c>
      <c r="I9"/>
    </row>
    <row r="10" spans="1:10" ht="14" customHeight="1">
      <c r="A10">
        <v>2</v>
      </c>
      <c r="B10" s="13">
        <v>1100</v>
      </c>
      <c r="C10" s="13">
        <v>200</v>
      </c>
      <c r="D10" s="13">
        <f t="shared" si="0"/>
        <v>1300</v>
      </c>
      <c r="E10" s="3">
        <v>1.5</v>
      </c>
      <c r="F10" s="23">
        <v>750000</v>
      </c>
      <c r="G10" s="14">
        <v>2500</v>
      </c>
      <c r="H10" s="14">
        <v>4000</v>
      </c>
      <c r="I10"/>
    </row>
    <row r="11" spans="1:10">
      <c r="A11">
        <v>3</v>
      </c>
      <c r="B11" s="13">
        <v>1100</v>
      </c>
      <c r="C11" s="13">
        <v>200</v>
      </c>
      <c r="D11" s="13">
        <f t="shared" ref="D11:D14" si="1">B11+C11</f>
        <v>1300</v>
      </c>
      <c r="E11" s="3">
        <v>1.5</v>
      </c>
      <c r="F11" s="23">
        <v>750000</v>
      </c>
      <c r="G11" s="14">
        <v>2500</v>
      </c>
      <c r="H11" s="14">
        <v>4000</v>
      </c>
      <c r="I11"/>
    </row>
    <row r="12" spans="1:10">
      <c r="A12">
        <v>4</v>
      </c>
      <c r="B12" s="13">
        <v>1100</v>
      </c>
      <c r="C12" s="13">
        <v>200</v>
      </c>
      <c r="D12" s="13">
        <f t="shared" si="1"/>
        <v>1300</v>
      </c>
      <c r="E12" s="3">
        <v>1.5</v>
      </c>
      <c r="F12" s="23">
        <v>750000</v>
      </c>
      <c r="G12" s="14">
        <v>2500</v>
      </c>
      <c r="H12" s="14">
        <v>4000</v>
      </c>
      <c r="I12"/>
    </row>
    <row r="13" spans="1:10">
      <c r="A13">
        <v>5</v>
      </c>
      <c r="B13" s="13">
        <v>1100</v>
      </c>
      <c r="C13" s="13">
        <v>200</v>
      </c>
      <c r="D13" s="13">
        <f t="shared" si="1"/>
        <v>1300</v>
      </c>
      <c r="E13" s="3">
        <v>1.5</v>
      </c>
      <c r="F13" s="23">
        <v>750000</v>
      </c>
      <c r="G13" s="14">
        <v>2500</v>
      </c>
      <c r="H13" s="14">
        <v>4000</v>
      </c>
      <c r="I13"/>
    </row>
    <row r="14" spans="1:10" ht="16" thickBot="1">
      <c r="A14" s="25">
        <v>6</v>
      </c>
      <c r="B14" s="26">
        <v>1100</v>
      </c>
      <c r="C14" s="26">
        <v>200</v>
      </c>
      <c r="D14" s="26">
        <f t="shared" si="1"/>
        <v>1300</v>
      </c>
      <c r="E14" s="27">
        <v>1.5</v>
      </c>
      <c r="F14" s="28">
        <v>750000</v>
      </c>
      <c r="G14" s="19">
        <v>2500</v>
      </c>
      <c r="H14" s="19">
        <v>4000</v>
      </c>
      <c r="I14"/>
    </row>
    <row r="15" spans="1:10">
      <c r="A15" s="12" t="s">
        <v>12</v>
      </c>
      <c r="B15" s="13">
        <f t="shared" ref="B15:H15" si="2">SUM(B9:B14)</f>
        <v>6600</v>
      </c>
      <c r="C15" s="13">
        <f t="shared" si="2"/>
        <v>1200</v>
      </c>
      <c r="D15" s="13">
        <f t="shared" si="2"/>
        <v>7800</v>
      </c>
      <c r="E15" s="3">
        <f t="shared" si="2"/>
        <v>9</v>
      </c>
      <c r="F15" s="24">
        <f t="shared" si="2"/>
        <v>4500000</v>
      </c>
      <c r="G15" s="14">
        <f t="shared" si="2"/>
        <v>15000</v>
      </c>
      <c r="H15" s="14">
        <f t="shared" si="2"/>
        <v>24000</v>
      </c>
    </row>
    <row r="16" spans="1:10" ht="16" thickBot="1">
      <c r="B16" s="1"/>
      <c r="C16" s="13"/>
      <c r="D16" s="13"/>
      <c r="E16" s="13"/>
      <c r="G16" s="3"/>
      <c r="J16" s="1"/>
    </row>
    <row r="17" spans="1:11" ht="16" thickBot="1">
      <c r="B17" s="1"/>
      <c r="G17" s="9" t="s">
        <v>29</v>
      </c>
      <c r="H17" s="48" t="s">
        <v>30</v>
      </c>
      <c r="I17" s="49" t="s">
        <v>31</v>
      </c>
    </row>
    <row r="18" spans="1:11" ht="18">
      <c r="A18" s="20" t="s">
        <v>32</v>
      </c>
      <c r="B18" s="17">
        <f>SUM(B19+B20)</f>
        <v>2349999</v>
      </c>
      <c r="C18" s="36">
        <f>B18/B7</f>
        <v>341.81803636363634</v>
      </c>
      <c r="D18" s="6" t="s">
        <v>4</v>
      </c>
      <c r="G18" s="10" t="s">
        <v>15</v>
      </c>
      <c r="H18" s="18">
        <f>G15</f>
        <v>15000</v>
      </c>
      <c r="I18" s="16">
        <f>H15</f>
        <v>24000</v>
      </c>
      <c r="J18" s="29"/>
      <c r="K18" s="18"/>
    </row>
    <row r="19" spans="1:11" ht="18">
      <c r="A19" s="21" t="s">
        <v>78</v>
      </c>
      <c r="B19" s="18">
        <v>999999</v>
      </c>
      <c r="C19" s="35">
        <f>B19/B7</f>
        <v>145.45439999999999</v>
      </c>
      <c r="D19" s="7" t="s">
        <v>4</v>
      </c>
      <c r="G19" s="10" t="s">
        <v>16</v>
      </c>
      <c r="H19" s="18">
        <f>H18*75%</f>
        <v>11250</v>
      </c>
      <c r="I19" s="16">
        <f>I18*75%</f>
        <v>18000</v>
      </c>
      <c r="J19" s="29" t="s">
        <v>11</v>
      </c>
      <c r="K19" s="18"/>
    </row>
    <row r="20" spans="1:11" ht="19" thickBot="1">
      <c r="A20" s="22" t="s">
        <v>5</v>
      </c>
      <c r="B20" s="19">
        <v>1350000</v>
      </c>
      <c r="C20" s="34">
        <f>B20/B7</f>
        <v>196.36363636363637</v>
      </c>
      <c r="D20" s="8" t="s">
        <v>4</v>
      </c>
      <c r="G20" s="11" t="s">
        <v>17</v>
      </c>
      <c r="H20" s="19">
        <f>H19*12</f>
        <v>135000</v>
      </c>
      <c r="I20" s="47">
        <f>I19*12</f>
        <v>216000</v>
      </c>
      <c r="J20" s="29"/>
      <c r="K20" s="18"/>
    </row>
    <row r="21" spans="1:11" ht="16" hidden="1" thickBot="1">
      <c r="A21" t="s">
        <v>7</v>
      </c>
      <c r="B21" t="s">
        <v>8</v>
      </c>
      <c r="I21" s="1">
        <v>4492000</v>
      </c>
      <c r="J21" s="11" t="s">
        <v>6</v>
      </c>
      <c r="K21" s="15">
        <f>K20/B18</f>
        <v>0</v>
      </c>
    </row>
    <row r="22" spans="1:11" hidden="1">
      <c r="A22" t="s">
        <v>9</v>
      </c>
      <c r="I22" s="1">
        <v>4000000</v>
      </c>
    </row>
    <row r="24" spans="1:11" ht="16" thickBot="1">
      <c r="A24" s="37" t="s">
        <v>33</v>
      </c>
    </row>
    <row r="25" spans="1:11">
      <c r="A25" s="46" t="s">
        <v>14</v>
      </c>
      <c r="B25" s="50">
        <f>F15</f>
        <v>4500000</v>
      </c>
      <c r="C25" s="2" t="s">
        <v>34</v>
      </c>
    </row>
    <row r="26" spans="1:11">
      <c r="A26" s="51" t="s">
        <v>18</v>
      </c>
      <c r="B26" s="52">
        <f>H20/B18</f>
        <v>5.7446832956099134E-2</v>
      </c>
    </row>
    <row r="27" spans="1:11" ht="16" thickBot="1">
      <c r="A27" s="53" t="s">
        <v>21</v>
      </c>
      <c r="B27" s="54">
        <f>I20/B18</f>
        <v>9.1914932729758606E-2</v>
      </c>
    </row>
    <row r="28" spans="1:11">
      <c r="H28" s="30"/>
      <c r="I28" s="31"/>
      <c r="J28" s="30"/>
      <c r="K28" s="30"/>
    </row>
    <row r="29" spans="1:11" ht="18">
      <c r="H29" s="30"/>
      <c r="I29" s="32"/>
      <c r="J29" s="30"/>
      <c r="K29" s="30"/>
    </row>
    <row r="30" spans="1:11" ht="18">
      <c r="H30" s="30"/>
      <c r="I30" s="33"/>
      <c r="J30" s="30"/>
      <c r="K30" s="30"/>
    </row>
    <row r="31" spans="1:11">
      <c r="H31" s="30"/>
      <c r="I31" s="31"/>
      <c r="J31" s="30"/>
      <c r="K31" s="30"/>
    </row>
    <row r="32" spans="1:11">
      <c r="H32" s="30"/>
      <c r="I32" s="31"/>
      <c r="J32" s="30"/>
      <c r="K32" s="30"/>
    </row>
    <row r="33" spans="8:11">
      <c r="H33" s="30"/>
      <c r="I33" s="31"/>
      <c r="J33" s="30"/>
      <c r="K33" s="30"/>
    </row>
    <row r="34" spans="8:11">
      <c r="H34" s="30"/>
      <c r="I34" s="31"/>
      <c r="J34" s="30"/>
      <c r="K34" s="30"/>
    </row>
    <row r="35" spans="8:11">
      <c r="H35" s="30"/>
      <c r="I35" s="31"/>
      <c r="J35" s="30"/>
      <c r="K35" s="30"/>
    </row>
    <row r="36" spans="8:11">
      <c r="H36" s="30"/>
      <c r="I36" s="31"/>
      <c r="J36" s="30"/>
      <c r="K36" s="3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XFD1048576"/>
    </sheetView>
  </sheetViews>
  <sheetFormatPr baseColWidth="10" defaultRowHeight="15" x14ac:dyDescent="0"/>
  <cols>
    <col min="1" max="1" width="12.83203125" bestFit="1" customWidth="1"/>
    <col min="2" max="2" width="13" bestFit="1" customWidth="1"/>
    <col min="3" max="3" width="13.6640625" bestFit="1" customWidth="1"/>
    <col min="4" max="4" width="21" bestFit="1" customWidth="1"/>
    <col min="5" max="5" width="12" bestFit="1" customWidth="1"/>
    <col min="6" max="6" width="7" bestFit="1" customWidth="1"/>
    <col min="7" max="7" width="5.6640625" bestFit="1" customWidth="1"/>
    <col min="8" max="8" width="15.6640625" bestFit="1" customWidth="1"/>
    <col min="9" max="9" width="16.5" bestFit="1" customWidth="1"/>
    <col min="10" max="10" width="6.83203125" bestFit="1" customWidth="1"/>
    <col min="11" max="11" width="29.33203125" bestFit="1" customWidth="1"/>
    <col min="12" max="12" width="25.33203125" bestFit="1" customWidth="1"/>
    <col min="13" max="13" width="15.6640625" bestFit="1" customWidth="1"/>
    <col min="14" max="14" width="12.83203125" bestFit="1" customWidth="1"/>
    <col min="15" max="15" width="11.6640625" bestFit="1" customWidth="1"/>
    <col min="16" max="16" width="20.83203125" bestFit="1" customWidth="1"/>
  </cols>
  <sheetData>
    <row r="1" spans="1:16" s="55" customFormat="1" ht="18">
      <c r="A1" s="37" t="s">
        <v>35</v>
      </c>
      <c r="B1" s="37" t="s">
        <v>36</v>
      </c>
      <c r="C1" s="37" t="s">
        <v>37</v>
      </c>
      <c r="D1" s="37" t="s">
        <v>38</v>
      </c>
      <c r="E1" s="37" t="s">
        <v>39</v>
      </c>
      <c r="F1" s="37" t="s">
        <v>40</v>
      </c>
      <c r="G1" s="37" t="s">
        <v>41</v>
      </c>
      <c r="H1" s="37" t="s">
        <v>42</v>
      </c>
      <c r="I1" s="37" t="s">
        <v>43</v>
      </c>
      <c r="J1" s="37" t="s">
        <v>44</v>
      </c>
      <c r="K1" s="37" t="s">
        <v>45</v>
      </c>
      <c r="L1" s="37" t="s">
        <v>46</v>
      </c>
      <c r="M1" s="37" t="s">
        <v>47</v>
      </c>
      <c r="N1" s="37" t="s">
        <v>48</v>
      </c>
      <c r="O1" s="37" t="s">
        <v>49</v>
      </c>
      <c r="P1" s="37" t="s">
        <v>50</v>
      </c>
    </row>
    <row r="2" spans="1:16" s="59" customFormat="1">
      <c r="A2" s="56">
        <v>42192</v>
      </c>
      <c r="B2" s="14">
        <v>5000000</v>
      </c>
      <c r="C2" s="57">
        <v>227.27</v>
      </c>
      <c r="D2" t="s">
        <v>51</v>
      </c>
      <c r="E2" t="s">
        <v>52</v>
      </c>
      <c r="F2">
        <v>0</v>
      </c>
      <c r="G2">
        <v>0</v>
      </c>
      <c r="H2" s="13" t="s">
        <v>52</v>
      </c>
      <c r="I2" s="58">
        <v>5500</v>
      </c>
      <c r="J2">
        <v>3900</v>
      </c>
      <c r="K2" t="s">
        <v>53</v>
      </c>
      <c r="L2" t="s">
        <v>54</v>
      </c>
      <c r="M2" t="s">
        <v>55</v>
      </c>
      <c r="N2" t="s">
        <v>56</v>
      </c>
      <c r="O2" t="s">
        <v>57</v>
      </c>
      <c r="P2" t="s">
        <v>58</v>
      </c>
    </row>
    <row r="3" spans="1:16" s="59" customFormat="1">
      <c r="A3" s="56">
        <v>42192</v>
      </c>
      <c r="B3" s="14">
        <v>5000000</v>
      </c>
      <c r="C3" s="14">
        <v>227.27</v>
      </c>
      <c r="D3" t="s">
        <v>59</v>
      </c>
      <c r="E3">
        <v>1938</v>
      </c>
      <c r="F3">
        <v>2</v>
      </c>
      <c r="G3">
        <v>4</v>
      </c>
      <c r="H3" s="13">
        <v>2599</v>
      </c>
      <c r="I3" s="58">
        <v>5500</v>
      </c>
      <c r="J3">
        <v>3900</v>
      </c>
      <c r="K3" t="s">
        <v>53</v>
      </c>
      <c r="L3" t="s">
        <v>54</v>
      </c>
      <c r="M3" t="s">
        <v>55</v>
      </c>
      <c r="N3" t="s">
        <v>56</v>
      </c>
      <c r="O3" t="s">
        <v>57</v>
      </c>
      <c r="P3" t="s">
        <v>58</v>
      </c>
    </row>
    <row r="4" spans="1:16" s="59" customFormat="1">
      <c r="A4" s="56">
        <v>42192</v>
      </c>
      <c r="B4" s="14">
        <v>5000000</v>
      </c>
      <c r="C4" s="14">
        <v>227.27</v>
      </c>
      <c r="D4" t="s">
        <v>60</v>
      </c>
      <c r="E4">
        <v>1949</v>
      </c>
      <c r="F4">
        <v>2</v>
      </c>
      <c r="G4">
        <v>8</v>
      </c>
      <c r="H4" s="13">
        <v>4050</v>
      </c>
      <c r="I4" s="58">
        <v>5500</v>
      </c>
      <c r="J4">
        <v>3900</v>
      </c>
      <c r="K4" t="s">
        <v>53</v>
      </c>
      <c r="L4" t="s">
        <v>54</v>
      </c>
      <c r="M4" t="s">
        <v>55</v>
      </c>
      <c r="N4" t="s">
        <v>56</v>
      </c>
      <c r="O4" t="s">
        <v>57</v>
      </c>
      <c r="P4" t="s">
        <v>58</v>
      </c>
    </row>
    <row r="5" spans="1:16" s="59" customFormat="1">
      <c r="A5" s="56">
        <v>42192</v>
      </c>
      <c r="B5" s="14">
        <v>5000000</v>
      </c>
      <c r="C5" s="14">
        <v>227.27</v>
      </c>
      <c r="D5" t="s">
        <v>61</v>
      </c>
      <c r="E5">
        <v>1956</v>
      </c>
      <c r="F5">
        <v>2</v>
      </c>
      <c r="G5">
        <v>8</v>
      </c>
      <c r="H5" s="13">
        <v>5514</v>
      </c>
      <c r="I5" s="58">
        <v>5500</v>
      </c>
      <c r="J5">
        <v>3900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  <c r="P5" t="s">
        <v>58</v>
      </c>
    </row>
    <row r="6" spans="1:16" s="59" customFormat="1">
      <c r="A6" s="56">
        <v>42194</v>
      </c>
      <c r="B6" s="14">
        <v>2767000</v>
      </c>
      <c r="C6" s="14">
        <v>302.97000000000003</v>
      </c>
      <c r="D6" t="s">
        <v>62</v>
      </c>
      <c r="E6">
        <v>1975</v>
      </c>
      <c r="F6">
        <v>2</v>
      </c>
      <c r="G6" s="59">
        <v>18</v>
      </c>
      <c r="H6" s="13">
        <v>9133</v>
      </c>
      <c r="I6" s="13">
        <v>7500</v>
      </c>
      <c r="J6">
        <v>3900</v>
      </c>
      <c r="K6" t="s">
        <v>63</v>
      </c>
      <c r="L6" t="s">
        <v>64</v>
      </c>
      <c r="M6" t="s">
        <v>65</v>
      </c>
      <c r="N6" t="s">
        <v>66</v>
      </c>
      <c r="O6" t="s">
        <v>57</v>
      </c>
      <c r="P6" t="s">
        <v>67</v>
      </c>
    </row>
    <row r="7" spans="1:16" s="59" customFormat="1">
      <c r="A7" s="56">
        <v>42264</v>
      </c>
      <c r="B7" s="14">
        <v>1590000</v>
      </c>
      <c r="C7" s="14">
        <v>280.18</v>
      </c>
      <c r="D7" t="s">
        <v>68</v>
      </c>
      <c r="E7">
        <v>1965</v>
      </c>
      <c r="F7">
        <v>3</v>
      </c>
      <c r="G7" s="59">
        <v>6</v>
      </c>
      <c r="H7" s="13">
        <v>5675</v>
      </c>
      <c r="I7" s="13">
        <v>5500</v>
      </c>
      <c r="J7">
        <v>3900</v>
      </c>
      <c r="K7" t="s">
        <v>69</v>
      </c>
      <c r="L7" t="s">
        <v>64</v>
      </c>
      <c r="M7" t="s">
        <v>65</v>
      </c>
      <c r="N7" t="s">
        <v>66</v>
      </c>
      <c r="O7" t="s">
        <v>57</v>
      </c>
      <c r="P7" t="s">
        <v>70</v>
      </c>
    </row>
    <row r="8" spans="1:16" s="59" customFormat="1">
      <c r="A8" s="56">
        <v>42338</v>
      </c>
      <c r="B8" s="14">
        <v>1725000</v>
      </c>
      <c r="C8" s="14">
        <v>293.42</v>
      </c>
      <c r="D8" t="s">
        <v>71</v>
      </c>
      <c r="E8">
        <v>1949</v>
      </c>
      <c r="F8">
        <v>2</v>
      </c>
      <c r="G8" s="59">
        <v>8</v>
      </c>
      <c r="H8" s="13">
        <v>5879</v>
      </c>
      <c r="I8" s="13">
        <v>5500</v>
      </c>
      <c r="J8">
        <v>3900</v>
      </c>
      <c r="K8" t="s">
        <v>72</v>
      </c>
      <c r="L8" t="s">
        <v>71</v>
      </c>
      <c r="M8" t="s">
        <v>73</v>
      </c>
      <c r="N8" t="s">
        <v>66</v>
      </c>
      <c r="O8" t="s">
        <v>57</v>
      </c>
      <c r="P8" t="s">
        <v>74</v>
      </c>
    </row>
    <row r="9" spans="1:16">
      <c r="A9" s="56">
        <v>42377</v>
      </c>
      <c r="B9" s="14">
        <v>5050000</v>
      </c>
      <c r="C9" s="57">
        <v>255</v>
      </c>
      <c r="D9" t="s">
        <v>75</v>
      </c>
      <c r="E9" t="s">
        <v>52</v>
      </c>
      <c r="F9">
        <v>0</v>
      </c>
      <c r="G9">
        <v>0</v>
      </c>
      <c r="H9" s="13" t="s">
        <v>52</v>
      </c>
      <c r="I9" s="58">
        <v>19800</v>
      </c>
      <c r="J9">
        <v>3900</v>
      </c>
      <c r="K9" t="s">
        <v>76</v>
      </c>
    </row>
    <row r="14" spans="1:16">
      <c r="B14" s="1">
        <v>692000</v>
      </c>
      <c r="D14" t="s">
        <v>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deal breakdown</vt:lpstr>
      <vt:lpstr>Harding comps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DAVALOS</dc:creator>
  <cp:lastModifiedBy>MICHAEL DAVALOS</cp:lastModifiedBy>
  <dcterms:created xsi:type="dcterms:W3CDTF">2015-11-12T15:00:40Z</dcterms:created>
  <dcterms:modified xsi:type="dcterms:W3CDTF">2016-05-16T15:10:06Z</dcterms:modified>
</cp:coreProperties>
</file>